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72"/>
  </bookViews>
  <sheets>
    <sheet name="分部分项工程和单价措施项目清单与计价表(格式一)" sheetId="1" r:id="rId1"/>
  </sheets>
  <definedNames>
    <definedName name="_xlnm.Print_Area" localSheetId="0">'分部分项工程和单价措施项目清单与计价表(格式一)'!$A$1:$F$28</definedName>
    <definedName name="_xlnm.Print_Titles" localSheetId="0">'分部分项工程和单价措施项目清单与计价表(格式一)'!$1:$2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</calcChain>
</file>

<file path=xl/sharedStrings.xml><?xml version="1.0" encoding="utf-8"?>
<sst xmlns="http://schemas.openxmlformats.org/spreadsheetml/2006/main" count="78" uniqueCount="67">
  <si>
    <t>江门市第二人民医院监控工程A（设备类）-招标控制价</t>
  </si>
  <si>
    <t>序号</t>
  </si>
  <si>
    <t>项目名称</t>
  </si>
  <si>
    <t>项目特征描述</t>
  </si>
  <si>
    <t>工程量</t>
  </si>
  <si>
    <t>单价
（元）</t>
  </si>
  <si>
    <t>合价
（元）</t>
  </si>
  <si>
    <t>拼接控制主机</t>
  </si>
  <si>
    <t>1、名称:拼接控制主机
2、规格:I5CPU,16G内存
3、其他:详见业主要求</t>
  </si>
  <si>
    <t>1台</t>
  </si>
  <si>
    <t>专业功放</t>
  </si>
  <si>
    <t>1、名称:专业功放
2、其他:详见业主要求</t>
  </si>
  <si>
    <t>解码器</t>
  </si>
  <si>
    <t>1、名称:解码器
2、类别:视频输入:支持电脑、视频会议终端等视频输入信号源,支持2路1080P@50/60 或1路4K@30,通过HDMI 1.4本地输入,HDMI可内嵌音频;支持网络IPC、NVR等设备类型作为网络信号源输入。视频输出:支持HDMI 1.4视频信号输出,支持4K分辨率(3840×2160@30 Hz)超高清输出,输出采用帧同步技术,保证所有输出口的图像完全同步;支持两种音频输出方式:HDMI内嵌音频和外置音频输出。视频编解码:
采用H.264/H.265编码标准,默认采用H.265,支持子码流及主码流编码;支持网络设备解码,支持H.264、H.265、Smart264、Smart265、MJPEG、HIK264等主流码流格式,支持PS、TS、ES、RTP等主流封装格式,支持子码流及主码流切换;最大支持3200w分辨率解码,具有32个解码通道,支持32路200W视频同时解码上墙;支持加密码流、多轨码流、智能码流解码;支持码流修改和切换;支持解码异常提示。电视墙功能:支持单面电视墙拼接、开窗、窗口跨屏漫游、场景轮巡和窗口轮巡功能,单屏支持3个1080P或2个4K图层,单窗口支持1/4/6/8/9/16/25窗口分屏功能,整机最大支持64个场景,整机支持256个平台预案轮巡组;支持RTP\RTSP协议进行网络源预览,可通过smartwall客户端进行桌面投屏上墙;支持电视墙界面对网络信号源云台八个方向、自动扫描、光圈、调焦、聚焦、调用预置点等操作;支持电视墙窗口开始/停止预览、开始/停止解码、开始/停止轮巡、打开/关闭声音、置顶、置底等操作。
3、其他:详见业主要求</t>
  </si>
  <si>
    <t>智能视频管理平台</t>
  </si>
  <si>
    <t>1、名称:综合安防管理平台
2、授权包含:基础包、视频监控、门禁管理、可视对讲、出入口车辆放行管理、停车场车辆收费管理、园区人员布控、园区人车智能搜索、园区出入人员测温、视频联网、入侵报警、设备网络管理
3、关键规格:≥300路视频,≥50个门禁,≥1500户可视对讲,≥1万人员,≥4车道,≥200个防区管理,支持测温防疫、高空抛物等热点报警事件;支持电动车进电梯、电瓶车违规停放、人员离岗、暴露垃圾、打包垃圾、垃圾桶满溢等智能监控报警事件
4、平台硬件规格:机架式4盘位一体机,ATX电源、≥64位多核高性能处理器、DDR4高频率内存条
1个HDDMI接口、1个DP接口
5、解码能力:≥8×1080P</t>
  </si>
  <si>
    <t>4台</t>
  </si>
  <si>
    <t>网络存储设备</t>
  </si>
  <si>
    <t>1、名称:网络存储设备
2、类别:机架式/8U,48盘位/1536Mbps接入带宽/48块8T企业级SATA硬盘/64位多核处理器/4GB缓存(可扩展至128GB)/4个千兆数据网口/1个千兆管理网口/冗余电源/网络协议:RTSP/ONVIF/PSIA/(GB/T28181)
3、其他:详见业主要求</t>
  </si>
  <si>
    <t>64路硬盘录像机</t>
  </si>
  <si>
    <t>1、名称:64路硬盘录像机
2、其他:详见业主要求</t>
  </si>
  <si>
    <t>5台</t>
  </si>
  <si>
    <t>32路硬盘录像机</t>
  </si>
  <si>
    <t>1、名称:32路硬盘录像机
2、规格:32路接入,推荐接入4/6/8MP|H.265|12路1080P|16进4出|1路HDMI(4K)、1路VGA|支持10T硬盘
3、其他:详见业主要求</t>
  </si>
  <si>
    <t>2台</t>
  </si>
  <si>
    <t>机柜</t>
  </si>
  <si>
    <t>1、名称:机柜
2、规格:2000×600×600mm
3、安装方式:落地式
4、其他:详见业主要求</t>
  </si>
  <si>
    <t>1、名称:机柜
2、规格:600×600×600mm
3、安装方式:挂墙式
4、其他:详见业主要求</t>
  </si>
  <si>
    <t>28口POE核心交换机</t>
  </si>
  <si>
    <t>1、名称:28口POE核心交换机
2、类别: 28口SFP接口(SFP为千兆/百兆口),8个复用的10/100/1000M自适应电口,4个1G/10G SFP+光口,2个扩展槽,2个模块化电源插槽 交换容量:598G/5.98T;包转发率:222M/342M</t>
  </si>
  <si>
    <t>24口POE核心交换机</t>
  </si>
  <si>
    <t>1、名称:核心交换机
2、类别:交换容量336Gbps,包转发率108Mpps,24个10/100/1000Mbps自适应电口交换机(支持POE/POE+,POE功率370W),固化4个SFP+万兆光口
3、其他:详见业主要求</t>
  </si>
  <si>
    <t>24口POE核心交换机（麻精专用）</t>
  </si>
  <si>
    <t>1、名称:核心交换机（麻精专用）
2、类别:全网管三层交换机,机架式,24个千兆电口,8个复用的千兆SFP光口,4个万兆SFP+光口;1个业务扩展槽,2个电源模块槽位,2个风扇模块槽位,交换容量:756Gbps/7.56Tbps,包转发率:222Mpps/396Mpps,1U高度,19英寸宽,工作温度:0℃～45℃,支持交直流供电,满负荷功耗87W(单交流电源情况下);支持RIP/OSPF/BGP/IS-IS/VRRP,IPv6,VLAN,流量控制,ACL,QoS,端口镜像,环网RRPP/ERPS、支持SNMP V1/V2c/V3网管。采用专业的内置防雷技术,支持10KV业务端口防雷能力。
3、其他:详见业主要求</t>
  </si>
  <si>
    <t>48口POE交换机</t>
  </si>
  <si>
    <t>1、名称:48口POE交换机
2、类别:交换容量336Gbps,包转发率144Mpps,48个10/100/1000Mbps自适应电口交换机(支持POE/POE+,POE功率370W),固化4个SFP+万兆光口
3、其他:详见业主要求</t>
  </si>
  <si>
    <t>6台</t>
  </si>
  <si>
    <t>24口POE交换机</t>
  </si>
  <si>
    <t>1、名称:24口POE交换机
2、类别:交换容量336Gbps,包转发率108Mpps,24个10/100/1000Mbps自适应电口交换机(支持POE/POE+,POE功率370W),固化4个SFP+万兆光口
3、其他:详见业主要求</t>
  </si>
  <si>
    <t>3台</t>
  </si>
  <si>
    <t>PDU插座</t>
  </si>
  <si>
    <t>1、名称:PDU插座
2、类别:8口
3、其他:详见业主要求</t>
  </si>
  <si>
    <t>9个</t>
  </si>
  <si>
    <t>配线架</t>
  </si>
  <si>
    <t>1、名称:配线架
2、类别:72芯ODF单元
3、其他:详见业主要求</t>
  </si>
  <si>
    <t>3个</t>
  </si>
  <si>
    <t>1、名称:配线架
2、类别:24芯ODF单元
3、其他:详见业主要求</t>
  </si>
  <si>
    <t>7个</t>
  </si>
  <si>
    <t>摄像机（红外一体半球）400W</t>
  </si>
  <si>
    <t>1、名称:摄像机（红外一体半球）
2、类别:支持400万像素,支持宽动态功能。全彩级高灵敏度传器,F1.0超大光圈镜头,提供更清晰的视频流输入;最高分辨率可达3200×1800 @20 fps;支持ROI感兴趣区域增强编码,支持Smart265/264编码,可根据场景情况自适应调整码率分配,有效节省存储成本;支持背光补偿,强光抑制,3D数字降噪,120 dB宽动态;支持萤石平台接入;支持柔光灯补光,照射距离最远可达30 m;1个内置麦克风,高清拾音;符合IP66防尘防水设计,可靠性高
3、其他:详见业主要求</t>
  </si>
  <si>
    <t>100台</t>
  </si>
  <si>
    <t>摄像机（球机,含支架）400W</t>
  </si>
  <si>
    <t>1、名称:摄像机（球机,含支架）
2、类别:传感器类型:广角:1/1.8＂progressive scan CMOS;变焦:1/2.8＂progressive scan CMOS;最低照度:广角:彩色:0.0005 Lux @(F1.0,AGC ON);0 Lux with light;变焦:彩色:0.005 Lux @(F1.6,AGC ON);黑白:0.001 Lux @(F1.6,AGC ON);0 Lux with IR;宽动态:数字宽动态;焦距:广角:4 mm;变焦:4.5~108 mm,24倍光学变倍;视场角:水平视场角:90°~3.3°(广角~望远)其中广角:90°;变焦:56.9°~3.3°;白光照射距离:30m;红外照射距离:200 m;水平范围:360°;垂直范围:-15°-90°(自动翻转);水平速度:水平键控速度:0.1°-160°/s,速度可设;水平预置点速度:240°/s;垂直速度:垂直键控速度:0.1°-120°/s,速度可设;垂直预置点速度:200°/s;主码流帧率分辨
率:50Hz:25fps(2560×1440,1920×1080,1280×960,1280×720)、60Hz:20 fps(2560×1440,1920×1080,1280×960,1280×720);视频压缩标准:H.265;H.264;MJPEG;网络接口:RJ45网口,自适应10M/100M网络数据;SD卡扩展:内置Micro SD卡插槽,支持Micro SD/Micro SDHC/Micro SDXC卡(最大支持256 GB);报警输入:2路报警输入;报警输出:1路报警输出;音频输入:1路音频输入,音频峰值:2-2.4V[p-p],输入阻抗:1 kΩ±10;音频输出:1路音频输出,线性电平,阻抗:600Ω;供电方式:AC24 V;电源接口类型:甩线;设备功耗:最大功耗:42 W(其中补光灯最大功耗:15W);工作温湿度:-30℃-65℃;湿度小于90%;恢复出厂设置:支持;除雾:加热玻璃除雾;尺寸:Ø226.1 mm×362.5 mm;重量:4.9 kg;防护:IP66;抗干扰能力强,适用于严酷的电磁环境,符合GB/T17626.2/3/4/5/6四级标准 
3、其他:详见业主要求</t>
  </si>
  <si>
    <t>摄像机（枪机,含支架）400W</t>
  </si>
  <si>
    <t>1、名称:摄像机（枪机,含支架）
2、类别:支持400万像素,支持宽动态功能。全彩级高灵敏度传感器,F1.0超大光圈镜头,提供更清晰的视频流输入;最高分辨率可达3200×1800 @20 fps;支持ROI感兴趣区域增强编码,支持Smart265/264编码,可根据场景情况自适应调整码率分配,有效节省存储成本;支持背光补偿,强光抑制,3D数字降噪,120 dB宽动态;支持萤石平台接入;支持柔光灯补光,照射距离最远可达30 m;1个内置麦克风,高清拾音;符合IP66防尘防水设计,可靠性高
3、其他:详见业主要求</t>
  </si>
  <si>
    <t>145台</t>
  </si>
  <si>
    <t>监控网线</t>
  </si>
  <si>
    <t>1、名称:监控网线
2、规格:六类网线
3、敷设方式:管、暗槽内穿放</t>
  </si>
  <si>
    <t>12909m</t>
  </si>
  <si>
    <t>HDMI线</t>
  </si>
  <si>
    <t>1、名称:HDMI线
2、其他:详见业主要求</t>
  </si>
  <si>
    <t>4条</t>
  </si>
  <si>
    <t>尾纤</t>
  </si>
  <si>
    <t>1、名称:尾纤
2、其他:详见业主要求</t>
  </si>
  <si>
    <t>10根</t>
  </si>
  <si>
    <t>招标控制价合计（元）</t>
  </si>
  <si>
    <t>说明：1、此单价只含材料价及税费。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</si>
</sst>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4">
    <font>
      <sz val="9"/>
      <name val="SimSun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178" fontId="0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178" fontId="3" fillId="0" borderId="7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topLeftCell="A18" zoomScaleNormal="100" workbookViewId="0">
      <selection activeCell="N5" sqref="N5"/>
    </sheetView>
  </sheetViews>
  <sheetFormatPr defaultColWidth="9" defaultRowHeight="10.8"/>
  <cols>
    <col min="1" max="1" width="5.5" style="2" customWidth="1"/>
    <col min="2" max="2" width="15.75" style="2" customWidth="1"/>
    <col min="3" max="3" width="61.375" style="2" customWidth="1"/>
    <col min="4" max="4" width="9.375" style="3" customWidth="1"/>
    <col min="5" max="5" width="12.875" style="3" customWidth="1"/>
    <col min="6" max="6" width="12.875" style="4" customWidth="1"/>
    <col min="7" max="16384" width="9" style="2"/>
  </cols>
  <sheetData>
    <row r="1" spans="1:6" ht="30" customHeight="1">
      <c r="A1" s="14" t="s">
        <v>0</v>
      </c>
      <c r="B1" s="14"/>
      <c r="C1" s="14"/>
      <c r="D1" s="14"/>
      <c r="E1" s="14"/>
      <c r="F1" s="15"/>
    </row>
    <row r="2" spans="1:6" ht="30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</row>
    <row r="3" spans="1:6" s="1" customFormat="1" ht="36">
      <c r="A3" s="8">
        <v>1</v>
      </c>
      <c r="B3" s="9" t="s">
        <v>7</v>
      </c>
      <c r="C3" s="9" t="s">
        <v>8</v>
      </c>
      <c r="D3" s="8" t="s">
        <v>9</v>
      </c>
      <c r="E3" s="10">
        <f>15200/1.13*1.09</f>
        <v>14661.9469026549</v>
      </c>
      <c r="F3" s="10">
        <f>1*E3</f>
        <v>14661.9469026549</v>
      </c>
    </row>
    <row r="4" spans="1:6" s="1" customFormat="1" ht="24">
      <c r="A4" s="8">
        <v>2</v>
      </c>
      <c r="B4" s="9" t="s">
        <v>10</v>
      </c>
      <c r="C4" s="9" t="s">
        <v>11</v>
      </c>
      <c r="D4" s="8" t="s">
        <v>9</v>
      </c>
      <c r="E4" s="10">
        <f>5101.52*1.09</f>
        <v>5560.6567999999997</v>
      </c>
      <c r="F4" s="11">
        <f>1*E4</f>
        <v>5560.6567999999997</v>
      </c>
    </row>
    <row r="5" spans="1:6" s="1" customFormat="1" ht="294" customHeight="1">
      <c r="A5" s="8">
        <v>3</v>
      </c>
      <c r="B5" s="9" t="s">
        <v>12</v>
      </c>
      <c r="C5" s="9" t="s">
        <v>13</v>
      </c>
      <c r="D5" s="8" t="s">
        <v>9</v>
      </c>
      <c r="E5" s="10">
        <f>7055*1.09</f>
        <v>7689.95</v>
      </c>
      <c r="F5" s="11">
        <f>1*E5</f>
        <v>7689.95</v>
      </c>
    </row>
    <row r="6" spans="1:6" s="1" customFormat="1" ht="162" customHeight="1">
      <c r="A6" s="8">
        <v>4</v>
      </c>
      <c r="B6" s="9" t="s">
        <v>14</v>
      </c>
      <c r="C6" s="9" t="s">
        <v>15</v>
      </c>
      <c r="D6" s="8" t="s">
        <v>16</v>
      </c>
      <c r="E6" s="10">
        <f>18407.08*1.09</f>
        <v>20063.717199999999</v>
      </c>
      <c r="F6" s="11">
        <f>4*E6</f>
        <v>80254.868799999997</v>
      </c>
    </row>
    <row r="7" spans="1:6" s="1" customFormat="1" ht="72">
      <c r="A7" s="8">
        <v>5</v>
      </c>
      <c r="B7" s="9" t="s">
        <v>17</v>
      </c>
      <c r="C7" s="9" t="s">
        <v>18</v>
      </c>
      <c r="D7" s="8" t="s">
        <v>9</v>
      </c>
      <c r="E7" s="10">
        <f>123800*1.09</f>
        <v>134942</v>
      </c>
      <c r="F7" s="11">
        <f>1*E7</f>
        <v>134942</v>
      </c>
    </row>
    <row r="8" spans="1:6" s="1" customFormat="1" ht="24">
      <c r="A8" s="8">
        <v>6</v>
      </c>
      <c r="B8" s="9" t="s">
        <v>19</v>
      </c>
      <c r="C8" s="9" t="s">
        <v>20</v>
      </c>
      <c r="D8" s="8" t="s">
        <v>21</v>
      </c>
      <c r="E8" s="10">
        <f>5575*1.09</f>
        <v>6076.75</v>
      </c>
      <c r="F8" s="11">
        <f>5*E8</f>
        <v>30383.75</v>
      </c>
    </row>
    <row r="9" spans="1:6" s="1" customFormat="1" ht="48">
      <c r="A9" s="8">
        <v>7</v>
      </c>
      <c r="B9" s="9" t="s">
        <v>22</v>
      </c>
      <c r="C9" s="9" t="s">
        <v>23</v>
      </c>
      <c r="D9" s="8" t="s">
        <v>24</v>
      </c>
      <c r="E9" s="10">
        <f>2995.57*1.09</f>
        <v>3265.1713</v>
      </c>
      <c r="F9" s="11">
        <f>2*E9</f>
        <v>6530.3425999999999</v>
      </c>
    </row>
    <row r="10" spans="1:6" s="1" customFormat="1" ht="48">
      <c r="A10" s="8">
        <v>8</v>
      </c>
      <c r="B10" s="9" t="s">
        <v>25</v>
      </c>
      <c r="C10" s="9" t="s">
        <v>26</v>
      </c>
      <c r="D10" s="8" t="s">
        <v>9</v>
      </c>
      <c r="E10" s="10">
        <f>4167.45*1.09</f>
        <v>4542.5204999999996</v>
      </c>
      <c r="F10" s="11">
        <f>1*E10</f>
        <v>4542.5204999999996</v>
      </c>
    </row>
    <row r="11" spans="1:6" s="1" customFormat="1" ht="48">
      <c r="A11" s="8">
        <v>9</v>
      </c>
      <c r="B11" s="9" t="s">
        <v>25</v>
      </c>
      <c r="C11" s="9" t="s">
        <v>27</v>
      </c>
      <c r="D11" s="8" t="s">
        <v>21</v>
      </c>
      <c r="E11" s="10">
        <f>1155*1.09</f>
        <v>1258.95</v>
      </c>
      <c r="F11" s="11">
        <f>5*E11</f>
        <v>6294.75</v>
      </c>
    </row>
    <row r="12" spans="1:6" s="1" customFormat="1" ht="48">
      <c r="A12" s="8">
        <v>10</v>
      </c>
      <c r="B12" s="9" t="s">
        <v>28</v>
      </c>
      <c r="C12" s="9" t="s">
        <v>29</v>
      </c>
      <c r="D12" s="8" t="s">
        <v>9</v>
      </c>
      <c r="E12" s="10">
        <f>4017.5*1.09</f>
        <v>4379.0749999999998</v>
      </c>
      <c r="F12" s="11">
        <f>1*E12</f>
        <v>4379.0749999999998</v>
      </c>
    </row>
    <row r="13" spans="1:6" s="1" customFormat="1" ht="60">
      <c r="A13" s="8">
        <v>11</v>
      </c>
      <c r="B13" s="9" t="s">
        <v>30</v>
      </c>
      <c r="C13" s="9" t="s">
        <v>31</v>
      </c>
      <c r="D13" s="8" t="s">
        <v>9</v>
      </c>
      <c r="E13" s="10">
        <f>2683.19*1.09</f>
        <v>2924.6770999999999</v>
      </c>
      <c r="F13" s="11">
        <f>1*E13</f>
        <v>2924.6770999999999</v>
      </c>
    </row>
    <row r="14" spans="1:6" s="1" customFormat="1" ht="120">
      <c r="A14" s="8">
        <v>12</v>
      </c>
      <c r="B14" s="9" t="s">
        <v>32</v>
      </c>
      <c r="C14" s="9" t="s">
        <v>33</v>
      </c>
      <c r="D14" s="8" t="s">
        <v>9</v>
      </c>
      <c r="E14" s="10">
        <f>2800*1.09</f>
        <v>3052</v>
      </c>
      <c r="F14" s="11">
        <f>1*E14</f>
        <v>3052</v>
      </c>
    </row>
    <row r="15" spans="1:6" s="1" customFormat="1" ht="60">
      <c r="A15" s="8">
        <v>13</v>
      </c>
      <c r="B15" s="9" t="s">
        <v>34</v>
      </c>
      <c r="C15" s="9" t="s">
        <v>35</v>
      </c>
      <c r="D15" s="8" t="s">
        <v>36</v>
      </c>
      <c r="E15" s="10">
        <f>4417.5*1.09</f>
        <v>4815.0749999999998</v>
      </c>
      <c r="F15" s="11">
        <f>6*E15</f>
        <v>28890.45</v>
      </c>
    </row>
    <row r="16" spans="1:6" s="1" customFormat="1" ht="60">
      <c r="A16" s="8">
        <v>14</v>
      </c>
      <c r="B16" s="9" t="s">
        <v>37</v>
      </c>
      <c r="C16" s="9" t="s">
        <v>38</v>
      </c>
      <c r="D16" s="8" t="s">
        <v>39</v>
      </c>
      <c r="E16" s="10">
        <f>2683.19*1.09</f>
        <v>2924.6770999999999</v>
      </c>
      <c r="F16" s="11">
        <f>3*E16</f>
        <v>8774.0313000000006</v>
      </c>
    </row>
    <row r="17" spans="1:9" s="1" customFormat="1" ht="36">
      <c r="A17" s="8">
        <v>15</v>
      </c>
      <c r="B17" s="9" t="s">
        <v>40</v>
      </c>
      <c r="C17" s="9" t="s">
        <v>41</v>
      </c>
      <c r="D17" s="8" t="s">
        <v>42</v>
      </c>
      <c r="E17" s="10">
        <f>171*1.09</f>
        <v>186.39</v>
      </c>
      <c r="F17" s="11">
        <f>9*E17</f>
        <v>1677.51</v>
      </c>
    </row>
    <row r="18" spans="1:9" s="1" customFormat="1" ht="36">
      <c r="A18" s="8">
        <v>16</v>
      </c>
      <c r="B18" s="9" t="s">
        <v>43</v>
      </c>
      <c r="C18" s="9" t="s">
        <v>44</v>
      </c>
      <c r="D18" s="8" t="s">
        <v>45</v>
      </c>
      <c r="E18" s="10">
        <f>1393.81*1.09</f>
        <v>1519.2529</v>
      </c>
      <c r="F18" s="11">
        <f>3*E18</f>
        <v>4557.7587000000003</v>
      </c>
    </row>
    <row r="19" spans="1:9" s="1" customFormat="1" ht="36">
      <c r="A19" s="8">
        <v>17</v>
      </c>
      <c r="B19" s="9" t="s">
        <v>43</v>
      </c>
      <c r="C19" s="9" t="s">
        <v>46</v>
      </c>
      <c r="D19" s="8" t="s">
        <v>47</v>
      </c>
      <c r="E19" s="10">
        <f>702.7*1.09</f>
        <v>765.94299999999998</v>
      </c>
      <c r="F19" s="11">
        <f>7*E19</f>
        <v>5361.6009999999997</v>
      </c>
    </row>
    <row r="20" spans="1:9" ht="123" customHeight="1">
      <c r="A20" s="8">
        <v>18</v>
      </c>
      <c r="B20" s="9" t="s">
        <v>48</v>
      </c>
      <c r="C20" s="9" t="s">
        <v>49</v>
      </c>
      <c r="D20" s="8" t="s">
        <v>50</v>
      </c>
      <c r="E20" s="10">
        <f>423.89*1.09</f>
        <v>462.0401</v>
      </c>
      <c r="F20" s="11">
        <f>E20*100</f>
        <v>46204.01</v>
      </c>
    </row>
    <row r="21" spans="1:9" ht="360" customHeight="1">
      <c r="A21" s="8">
        <v>19</v>
      </c>
      <c r="B21" s="9" t="s">
        <v>51</v>
      </c>
      <c r="C21" s="9" t="s">
        <v>52</v>
      </c>
      <c r="D21" s="8" t="s">
        <v>24</v>
      </c>
      <c r="E21" s="10">
        <f>441.59*1.09</f>
        <v>481.3331</v>
      </c>
      <c r="F21" s="11">
        <f>E21*2</f>
        <v>962.6662</v>
      </c>
      <c r="I21" s="13"/>
    </row>
    <row r="22" spans="1:9" ht="123" customHeight="1">
      <c r="A22" s="8">
        <v>20</v>
      </c>
      <c r="B22" s="9" t="s">
        <v>53</v>
      </c>
      <c r="C22" s="9" t="s">
        <v>54</v>
      </c>
      <c r="D22" s="8" t="s">
        <v>55</v>
      </c>
      <c r="E22" s="10">
        <f>483.19*1.09</f>
        <v>526.6771</v>
      </c>
      <c r="F22" s="11">
        <f>E22*145</f>
        <v>76368.179499999998</v>
      </c>
    </row>
    <row r="23" spans="1:9" s="1" customFormat="1" ht="36">
      <c r="A23" s="8">
        <v>21</v>
      </c>
      <c r="B23" s="9" t="s">
        <v>56</v>
      </c>
      <c r="C23" s="9" t="s">
        <v>57</v>
      </c>
      <c r="D23" s="8" t="s">
        <v>58</v>
      </c>
      <c r="E23" s="10">
        <f>2.55*1.09</f>
        <v>2.7795000000000001</v>
      </c>
      <c r="F23" s="11">
        <f>12909*E23</f>
        <v>35880.565499999997</v>
      </c>
    </row>
    <row r="24" spans="1:9" s="1" customFormat="1" ht="24">
      <c r="A24" s="8">
        <v>22</v>
      </c>
      <c r="B24" s="9" t="s">
        <v>59</v>
      </c>
      <c r="C24" s="9" t="s">
        <v>60</v>
      </c>
      <c r="D24" s="8" t="s">
        <v>61</v>
      </c>
      <c r="E24" s="10">
        <f>67.09*1.09</f>
        <v>73.128100000000003</v>
      </c>
      <c r="F24" s="11">
        <f>4*E24</f>
        <v>292.51240000000001</v>
      </c>
    </row>
    <row r="25" spans="1:9" s="1" customFormat="1" ht="24">
      <c r="A25" s="8">
        <v>23</v>
      </c>
      <c r="B25" s="9" t="s">
        <v>62</v>
      </c>
      <c r="C25" s="9" t="s">
        <v>63</v>
      </c>
      <c r="D25" s="8" t="s">
        <v>64</v>
      </c>
      <c r="E25" s="10">
        <f>23.01*1.09</f>
        <v>25.0809</v>
      </c>
      <c r="F25" s="11">
        <f>10*E25</f>
        <v>250.809</v>
      </c>
    </row>
    <row r="26" spans="1:9" ht="24" customHeight="1">
      <c r="A26" s="16" t="s">
        <v>65</v>
      </c>
      <c r="B26" s="17"/>
      <c r="C26" s="17"/>
      <c r="D26" s="17"/>
      <c r="E26" s="18"/>
      <c r="F26" s="12">
        <f>SUM(F3:F25)</f>
        <v>510436.63130265498</v>
      </c>
    </row>
    <row r="27" spans="1:9">
      <c r="A27" s="19" t="s">
        <v>66</v>
      </c>
      <c r="B27" s="19"/>
      <c r="C27" s="19"/>
      <c r="D27" s="19"/>
      <c r="E27" s="20"/>
      <c r="F27" s="21"/>
    </row>
    <row r="28" spans="1:9">
      <c r="A28" s="19"/>
      <c r="B28" s="19"/>
      <c r="C28" s="19"/>
      <c r="D28" s="19"/>
      <c r="E28" s="20"/>
      <c r="F28" s="21"/>
    </row>
  </sheetData>
  <mergeCells count="3">
    <mergeCell ref="A1:F1"/>
    <mergeCell ref="A26:E26"/>
    <mergeCell ref="A27:F28"/>
  </mergeCells>
  <phoneticPr fontId="0" type="noConversion"/>
  <printOptions horizontalCentered="1"/>
  <pageMargins left="0.51944444444444404" right="0.51944444444444404" top="0.74791666666666701" bottom="0" header="0" footer="0"/>
  <pageSetup paperSize="9" scale="96" orientation="portrait" r:id="rId1"/>
  <rowBreaks count="2" manualBreakCount="2">
    <brk id="10" max="5" man="1"/>
    <brk id="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分部分项工程和单价措施项目清单与计价表(格式一)</vt:lpstr>
      <vt:lpstr>'分部分项工程和单价措施项目清单与计价表(格式一)'!Print_Area</vt:lpstr>
      <vt:lpstr>'分部分项工程和单价措施项目清单与计价表(格式一)'!Print_Titles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win10</cp:lastModifiedBy>
  <dcterms:created xsi:type="dcterms:W3CDTF">2024-07-04T07:28:00Z</dcterms:created>
  <dcterms:modified xsi:type="dcterms:W3CDTF">2024-08-16T03:10:24Z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C0BF482782164393BF61CB328E16391B_12</vt:lpwstr>
  </property>
  <property fmtid="{D5CDD505-2E9C-101B-9397-08002B2CF9AE}" pid="3" name="KSOProductBuildVer">
    <vt:lpwstr>2052-12.1.0.17827</vt:lpwstr>
  </property>
</Properties>
</file>